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23420" windowHeight="14520" tabRatio="500"/>
  </bookViews>
  <sheets>
    <sheet name="Plant Properties" sheetId="6" r:id="rId1"/>
    <sheet name="Depreciation Table" sheetId="2" r:id="rId2"/>
    <sheet name="P&amp;L" sheetId="1" r:id="rId3"/>
    <sheet name="Cash Flow" sheetId="3" r:id="rId4"/>
  </sheets>
  <definedNames>
    <definedName name="capcost">'P&amp;L'!$B$4</definedName>
    <definedName name="discountrate">'Cash Flow'!#REF!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D14" i="1"/>
  <c r="B4" i="1"/>
  <c r="D10" i="1"/>
  <c r="D12" i="1"/>
  <c r="D15" i="1"/>
  <c r="E14" i="1"/>
  <c r="E10" i="1"/>
  <c r="E12" i="1"/>
  <c r="E15" i="1"/>
  <c r="F14" i="1"/>
  <c r="F10" i="1"/>
  <c r="F12" i="1"/>
  <c r="F15" i="1"/>
  <c r="G14" i="1"/>
  <c r="G10" i="1"/>
  <c r="G12" i="1"/>
  <c r="G15" i="1"/>
  <c r="H14" i="1"/>
  <c r="H10" i="1"/>
  <c r="H12" i="1"/>
  <c r="H15" i="1"/>
  <c r="I14" i="1"/>
  <c r="I10" i="1"/>
  <c r="I12" i="1"/>
  <c r="I15" i="1"/>
  <c r="J14" i="1"/>
  <c r="J10" i="1"/>
  <c r="J12" i="1"/>
  <c r="J15" i="1"/>
  <c r="K14" i="1"/>
  <c r="K10" i="1"/>
  <c r="K12" i="1"/>
  <c r="K15" i="1"/>
  <c r="L14" i="1"/>
  <c r="L10" i="1"/>
  <c r="L12" i="1"/>
  <c r="L15" i="1"/>
  <c r="M10" i="1"/>
  <c r="M12" i="1"/>
  <c r="M15" i="1"/>
  <c r="N10" i="1"/>
  <c r="N12" i="1"/>
  <c r="N15" i="1"/>
  <c r="O10" i="1"/>
  <c r="O12" i="1"/>
  <c r="O15" i="1"/>
  <c r="P10" i="1"/>
  <c r="P12" i="1"/>
  <c r="P15" i="1"/>
  <c r="Q10" i="1"/>
  <c r="Q12" i="1"/>
  <c r="Q15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C10" i="1"/>
  <c r="C12" i="1"/>
  <c r="C15" i="1"/>
  <c r="C17" i="1"/>
  <c r="C3" i="3"/>
  <c r="C10" i="3"/>
  <c r="C5" i="1"/>
  <c r="C6" i="1"/>
  <c r="C7" i="1"/>
  <c r="D5" i="3"/>
  <c r="D7" i="3"/>
  <c r="D10" i="3"/>
  <c r="D5" i="1"/>
  <c r="D6" i="1"/>
  <c r="D7" i="1"/>
  <c r="E5" i="3"/>
  <c r="E7" i="3"/>
  <c r="E10" i="3"/>
  <c r="E5" i="1"/>
  <c r="E6" i="1"/>
  <c r="E7" i="1"/>
  <c r="F5" i="3"/>
  <c r="F7" i="3"/>
  <c r="F10" i="3"/>
  <c r="F5" i="1"/>
  <c r="F6" i="1"/>
  <c r="F7" i="1"/>
  <c r="G5" i="3"/>
  <c r="G7" i="3"/>
  <c r="G10" i="3"/>
  <c r="G5" i="1"/>
  <c r="G6" i="1"/>
  <c r="G7" i="1"/>
  <c r="H5" i="3"/>
  <c r="H7" i="3"/>
  <c r="H10" i="3"/>
  <c r="H5" i="1"/>
  <c r="H6" i="1"/>
  <c r="H7" i="1"/>
  <c r="I5" i="3"/>
  <c r="I7" i="3"/>
  <c r="I10" i="3"/>
  <c r="I5" i="1"/>
  <c r="I6" i="1"/>
  <c r="I7" i="1"/>
  <c r="J5" i="3"/>
  <c r="J7" i="3"/>
  <c r="J10" i="3"/>
  <c r="J5" i="1"/>
  <c r="J6" i="1"/>
  <c r="J7" i="1"/>
  <c r="K5" i="3"/>
  <c r="K7" i="3"/>
  <c r="K10" i="3"/>
  <c r="K5" i="1"/>
  <c r="K6" i="1"/>
  <c r="K7" i="1"/>
  <c r="L5" i="3"/>
  <c r="L7" i="3"/>
  <c r="L10" i="3"/>
  <c r="L5" i="1"/>
  <c r="L6" i="1"/>
  <c r="L7" i="1"/>
  <c r="M5" i="3"/>
  <c r="M7" i="3"/>
  <c r="M10" i="3"/>
  <c r="M5" i="1"/>
  <c r="M6" i="1"/>
  <c r="M7" i="1"/>
  <c r="N5" i="3"/>
  <c r="N7" i="3"/>
  <c r="N10" i="3"/>
  <c r="N5" i="1"/>
  <c r="N6" i="1"/>
  <c r="N7" i="1"/>
  <c r="O5" i="3"/>
  <c r="O7" i="3"/>
  <c r="O10" i="3"/>
  <c r="O5" i="1"/>
  <c r="O6" i="1"/>
  <c r="O7" i="1"/>
  <c r="P5" i="3"/>
  <c r="P7" i="3"/>
  <c r="P10" i="3"/>
  <c r="P5" i="1"/>
  <c r="P6" i="1"/>
  <c r="P7" i="1"/>
  <c r="Q5" i="3"/>
  <c r="Q7" i="3"/>
  <c r="Q10" i="3"/>
  <c r="Q5" i="1"/>
  <c r="Q6" i="1"/>
  <c r="Q7" i="1"/>
  <c r="R5" i="3"/>
  <c r="R7" i="3"/>
  <c r="R10" i="3"/>
  <c r="C13" i="3"/>
  <c r="C12" i="3"/>
  <c r="C8" i="1"/>
  <c r="M8" i="1"/>
  <c r="N8" i="1"/>
  <c r="O8" i="1"/>
  <c r="P8" i="1"/>
  <c r="Q8" i="1"/>
  <c r="D8" i="1"/>
  <c r="E8" i="1"/>
  <c r="F8" i="1"/>
  <c r="G8" i="1"/>
  <c r="H8" i="1"/>
  <c r="I8" i="1"/>
  <c r="J8" i="1"/>
  <c r="K8" i="1"/>
  <c r="L8" i="1"/>
</calcChain>
</file>

<file path=xl/sharedStrings.xml><?xml version="1.0" encoding="utf-8"?>
<sst xmlns="http://schemas.openxmlformats.org/spreadsheetml/2006/main" count="50" uniqueCount="46">
  <si>
    <t>Construction Cost</t>
  </si>
  <si>
    <t>Annual Operating Revenue</t>
  </si>
  <si>
    <t>Annual Net Operating Revenue</t>
  </si>
  <si>
    <t>Depreciation Expense</t>
  </si>
  <si>
    <t>Taxable Net Income</t>
  </si>
  <si>
    <t>Taxes</t>
  </si>
  <si>
    <t>Income Net of Taxes</t>
  </si>
  <si>
    <t>Net Income from Operating</t>
  </si>
  <si>
    <t>Depreciation Expenses</t>
  </si>
  <si>
    <t>Net increase or decrease</t>
  </si>
  <si>
    <t>in cash</t>
  </si>
  <si>
    <t>Annual Variable Operating Cost</t>
  </si>
  <si>
    <t>Annual Fixed Operating Cost</t>
  </si>
  <si>
    <t>MACRS</t>
  </si>
  <si>
    <t>Capital Cost</t>
  </si>
  <si>
    <t>Years</t>
  </si>
  <si>
    <t>Annual Output</t>
  </si>
  <si>
    <t>MWh</t>
  </si>
  <si>
    <t>per MWh</t>
  </si>
  <si>
    <t>Decision Horizon (N)</t>
  </si>
  <si>
    <t>Annual discount rate</t>
  </si>
  <si>
    <t>Marginal Cost</t>
  </si>
  <si>
    <t>Variable O&amp;M</t>
  </si>
  <si>
    <t>Fixed O&amp;M</t>
  </si>
  <si>
    <t xml:space="preserve"> per year</t>
  </si>
  <si>
    <t>Table of Projected Sales Prices</t>
  </si>
  <si>
    <t>Year</t>
  </si>
  <si>
    <t>Sales Price ($/MWh)</t>
  </si>
  <si>
    <t>Tax Rate</t>
  </si>
  <si>
    <t>(1)</t>
  </si>
  <si>
    <t>(2)</t>
  </si>
  <si>
    <t>(3)</t>
  </si>
  <si>
    <t>(4)</t>
  </si>
  <si>
    <t>(5)</t>
  </si>
  <si>
    <t>(6)</t>
  </si>
  <si>
    <t>(7)</t>
  </si>
  <si>
    <t>(8)</t>
  </si>
  <si>
    <t>Investment Activities</t>
  </si>
  <si>
    <t>Project Evaluation Figures for the wind plant</t>
  </si>
  <si>
    <t>Sales Price</t>
  </si>
  <si>
    <t>IRR</t>
  </si>
  <si>
    <t>(9)</t>
  </si>
  <si>
    <t>(10)</t>
  </si>
  <si>
    <t>(11)</t>
  </si>
  <si>
    <t>Net present value</t>
  </si>
  <si>
    <t>Tax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</si>
</sst>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2" fontId="0" fillId="0" borderId="0" xfId="1" applyNumberFormat="1" applyFont="1"/>
    <xf numFmtId="42" fontId="0" fillId="0" borderId="0" xfId="0" applyNumberFormat="1"/>
    <xf numFmtId="0" fontId="0" fillId="0" borderId="0" xfId="0" applyFont="1"/>
    <xf numFmtId="0" fontId="0" fillId="0" borderId="1" xfId="0" applyFont="1" applyBorder="1"/>
    <xf numFmtId="6" fontId="0" fillId="0" borderId="1" xfId="0" applyNumberFormat="1" applyFont="1" applyBorder="1"/>
    <xf numFmtId="9" fontId="0" fillId="0" borderId="1" xfId="0" applyNumberFormat="1" applyFont="1" applyBorder="1"/>
    <xf numFmtId="8" fontId="0" fillId="0" borderId="0" xfId="1" applyNumberFormat="1" applyFont="1"/>
    <xf numFmtId="0" fontId="0" fillId="0" borderId="0" xfId="0" applyBorder="1"/>
    <xf numFmtId="0" fontId="2" fillId="0" borderId="0" xfId="0" applyFont="1" applyBorder="1"/>
    <xf numFmtId="6" fontId="0" fillId="0" borderId="0" xfId="1" applyNumberFormat="1" applyFont="1" applyBorder="1"/>
    <xf numFmtId="42" fontId="0" fillId="0" borderId="0" xfId="1" applyNumberFormat="1" applyFont="1" applyBorder="1"/>
    <xf numFmtId="42" fontId="0" fillId="0" borderId="0" xfId="0" applyNumberFormat="1" applyBorder="1"/>
    <xf numFmtId="0" fontId="5" fillId="0" borderId="0" xfId="0" applyFont="1" applyBorder="1"/>
    <xf numFmtId="0" fontId="0" fillId="0" borderId="0" xfId="0" quotePrefix="1" applyBorder="1"/>
    <xf numFmtId="44" fontId="0" fillId="0" borderId="0" xfId="1" applyFont="1" applyBorder="1"/>
    <xf numFmtId="0" fontId="0" fillId="0" borderId="1" xfId="0" applyFont="1" applyFill="1" applyBorder="1"/>
    <xf numFmtId="0" fontId="0" fillId="0" borderId="0" xfId="0" quotePrefix="1" applyFill="1" applyBorder="1"/>
    <xf numFmtId="0" fontId="5" fillId="0" borderId="0" xfId="0" applyFont="1"/>
    <xf numFmtId="44" fontId="0" fillId="0" borderId="0" xfId="0" applyNumberFormat="1"/>
    <xf numFmtId="9" fontId="0" fillId="0" borderId="0" xfId="0" applyNumberFormat="1"/>
    <xf numFmtId="0" fontId="2" fillId="0" borderId="0" xfId="0" applyFont="1" applyBorder="1" applyAlignment="1">
      <alignment horizontal="center"/>
    </xf>
    <xf numFmtId="165" fontId="0" fillId="0" borderId="0" xfId="1" applyNumberFormat="1" applyFont="1" applyBorder="1"/>
    <xf numFmtId="165" fontId="0" fillId="0" borderId="0" xfId="0" applyNumberFormat="1" applyBorder="1"/>
  </cellXfs>
  <cellStyles count="7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B4" sqref="B4"/>
    </sheetView>
  </sheetViews>
  <sheetFormatPr baseColWidth="10" defaultRowHeight="15" x14ac:dyDescent="0"/>
  <cols>
    <col min="1" max="1" width="20.6640625" style="4" customWidth="1"/>
    <col min="2" max="2" width="11" style="4" bestFit="1" customWidth="1"/>
    <col min="3" max="16384" width="10.83203125" style="4"/>
  </cols>
  <sheetData>
    <row r="1" spans="1:16">
      <c r="A1" s="4" t="s">
        <v>38</v>
      </c>
    </row>
    <row r="3" spans="1:16">
      <c r="A3" s="5" t="s">
        <v>14</v>
      </c>
      <c r="B3" s="6">
        <v>1200000</v>
      </c>
      <c r="C3" s="5"/>
    </row>
    <row r="4" spans="1:16">
      <c r="A4" s="5" t="s">
        <v>20</v>
      </c>
      <c r="B4" s="7">
        <v>0.15</v>
      </c>
      <c r="C4" s="5"/>
    </row>
    <row r="5" spans="1:16">
      <c r="A5" s="5" t="s">
        <v>19</v>
      </c>
      <c r="B5" s="5">
        <v>10</v>
      </c>
      <c r="C5" s="5" t="s">
        <v>15</v>
      </c>
    </row>
    <row r="6" spans="1:16">
      <c r="A6" s="5" t="s">
        <v>16</v>
      </c>
      <c r="B6" s="5">
        <v>3000</v>
      </c>
      <c r="C6" s="5" t="s">
        <v>17</v>
      </c>
    </row>
    <row r="7" spans="1:16">
      <c r="A7" s="5" t="s">
        <v>21</v>
      </c>
      <c r="B7" s="6">
        <v>0</v>
      </c>
      <c r="C7" s="5" t="s">
        <v>18</v>
      </c>
    </row>
    <row r="8" spans="1:16">
      <c r="A8" s="5" t="s">
        <v>22</v>
      </c>
      <c r="B8" s="6">
        <v>5</v>
      </c>
      <c r="C8" s="5" t="s">
        <v>18</v>
      </c>
    </row>
    <row r="9" spans="1:16">
      <c r="A9" s="5" t="s">
        <v>23</v>
      </c>
      <c r="B9" s="6">
        <v>10000</v>
      </c>
      <c r="C9" s="5" t="s">
        <v>24</v>
      </c>
    </row>
    <row r="10" spans="1:16">
      <c r="A10" s="5" t="s">
        <v>28</v>
      </c>
      <c r="B10" s="7">
        <v>0.35</v>
      </c>
      <c r="C10" s="5"/>
    </row>
    <row r="11" spans="1:16">
      <c r="A11" s="17" t="s">
        <v>39</v>
      </c>
      <c r="B11" s="6">
        <v>60</v>
      </c>
      <c r="C11" s="17" t="s">
        <v>18</v>
      </c>
    </row>
    <row r="13" spans="1:16">
      <c r="A13" s="4" t="s">
        <v>25</v>
      </c>
    </row>
    <row r="15" spans="1:16">
      <c r="A15" s="4" t="s">
        <v>26</v>
      </c>
      <c r="B15" s="4">
        <v>1</v>
      </c>
      <c r="C15" s="4">
        <v>2</v>
      </c>
      <c r="D15" s="4">
        <v>3</v>
      </c>
      <c r="E15" s="4">
        <v>4</v>
      </c>
      <c r="F15" s="4">
        <v>5</v>
      </c>
      <c r="G15" s="4">
        <v>6</v>
      </c>
      <c r="H15" s="4">
        <v>7</v>
      </c>
      <c r="I15" s="4">
        <v>8</v>
      </c>
      <c r="J15" s="4">
        <v>9</v>
      </c>
      <c r="K15" s="4">
        <v>10</v>
      </c>
      <c r="L15" s="4">
        <v>11</v>
      </c>
      <c r="M15" s="4">
        <v>12</v>
      </c>
      <c r="N15" s="4">
        <v>13</v>
      </c>
      <c r="O15" s="4">
        <v>14</v>
      </c>
      <c r="P15" s="4">
        <v>15</v>
      </c>
    </row>
    <row r="16" spans="1:16">
      <c r="A16" s="4" t="s">
        <v>27</v>
      </c>
      <c r="B16" s="8">
        <v>60</v>
      </c>
      <c r="C16" s="8">
        <v>60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8">
        <v>60</v>
      </c>
      <c r="K16" s="8">
        <v>60</v>
      </c>
      <c r="L16" s="8">
        <v>60</v>
      </c>
      <c r="M16" s="8">
        <v>60</v>
      </c>
      <c r="N16" s="8">
        <v>60</v>
      </c>
      <c r="O16" s="8">
        <v>60</v>
      </c>
      <c r="P16" s="8">
        <v>60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"/>
  <sheetViews>
    <sheetView workbookViewId="0">
      <selection activeCell="H31" sqref="H31"/>
    </sheetView>
  </sheetViews>
  <sheetFormatPr baseColWidth="10" defaultRowHeight="15" x14ac:dyDescent="0"/>
  <sheetData>
    <row r="1" spans="2:12">
      <c r="B1" t="s">
        <v>13</v>
      </c>
    </row>
    <row r="2" spans="2:12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</row>
    <row r="3" spans="2:12">
      <c r="B3">
        <v>0.1</v>
      </c>
      <c r="C3">
        <v>0.18</v>
      </c>
      <c r="D3">
        <v>0.14399999999999999</v>
      </c>
      <c r="E3">
        <v>0.1152</v>
      </c>
      <c r="F3">
        <v>9.2200000000000004E-2</v>
      </c>
      <c r="G3">
        <v>7.3700000000000002E-2</v>
      </c>
      <c r="H3">
        <v>6.5500000000000003E-2</v>
      </c>
      <c r="I3">
        <v>6.5500000000000003E-2</v>
      </c>
      <c r="J3">
        <v>6.5500000000000003E-2</v>
      </c>
      <c r="K3">
        <v>6.5500000000000003E-2</v>
      </c>
      <c r="L3">
        <v>3.2899999999999999E-2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C14" sqref="C14"/>
    </sheetView>
  </sheetViews>
  <sheetFormatPr baseColWidth="10" defaultRowHeight="15" x14ac:dyDescent="0"/>
  <cols>
    <col min="1" max="1" width="27.5" customWidth="1"/>
    <col min="2" max="2" width="11" bestFit="1" customWidth="1"/>
    <col min="3" max="5" width="11.1640625" customWidth="1"/>
    <col min="6" max="12" width="16.1640625" bestFit="1" customWidth="1"/>
  </cols>
  <sheetData>
    <row r="2" spans="1:17">
      <c r="A2" s="9"/>
      <c r="B2" s="22" t="s">
        <v>26</v>
      </c>
      <c r="C2" s="22"/>
      <c r="D2" s="22"/>
      <c r="E2" s="22"/>
    </row>
    <row r="3" spans="1:17" s="1" customFormat="1">
      <c r="A3" s="10"/>
      <c r="B3" s="10">
        <v>0</v>
      </c>
      <c r="C3" s="10">
        <v>1</v>
      </c>
      <c r="D3" s="10">
        <v>2</v>
      </c>
      <c r="E3" s="10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>
        <v>15</v>
      </c>
    </row>
    <row r="4" spans="1:17">
      <c r="A4" s="9" t="s">
        <v>0</v>
      </c>
      <c r="B4" s="11">
        <f>'Plant Properties'!B3</f>
        <v>1200000</v>
      </c>
      <c r="C4" s="9">
        <v>0</v>
      </c>
      <c r="D4" s="9">
        <v>0</v>
      </c>
      <c r="E4" s="9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7">
      <c r="A5" s="9" t="s">
        <v>1</v>
      </c>
      <c r="B5" s="9">
        <v>0</v>
      </c>
      <c r="C5" s="12">
        <f>'Plant Properties'!$B$6*'Plant Properties'!B16</f>
        <v>180000</v>
      </c>
      <c r="D5" s="12">
        <f>'Plant Properties'!$B$6*'Plant Properties'!C16</f>
        <v>180000</v>
      </c>
      <c r="E5" s="12">
        <f>'Plant Properties'!$B$6*'Plant Properties'!D16</f>
        <v>180000</v>
      </c>
      <c r="F5" s="2">
        <f>'Plant Properties'!$B$6*'Plant Properties'!E16</f>
        <v>180000</v>
      </c>
      <c r="G5" s="2">
        <f>'Plant Properties'!$B$6*'Plant Properties'!F16</f>
        <v>180000</v>
      </c>
      <c r="H5" s="2">
        <f>'Plant Properties'!$B$6*'Plant Properties'!G16</f>
        <v>180000</v>
      </c>
      <c r="I5" s="2">
        <f>'Plant Properties'!$B$6*'Plant Properties'!H16</f>
        <v>180000</v>
      </c>
      <c r="J5" s="2">
        <f>'Plant Properties'!$B$6*'Plant Properties'!I16</f>
        <v>180000</v>
      </c>
      <c r="K5" s="2">
        <f>'Plant Properties'!$B$6*'Plant Properties'!J16</f>
        <v>180000</v>
      </c>
      <c r="L5" s="2">
        <f>'Plant Properties'!$B$6*'Plant Properties'!K16</f>
        <v>180000</v>
      </c>
      <c r="M5" s="2">
        <f>'Plant Properties'!$B$6*'Plant Properties'!L16</f>
        <v>180000</v>
      </c>
      <c r="N5" s="2">
        <f>'Plant Properties'!$B$6*'Plant Properties'!M16</f>
        <v>180000</v>
      </c>
      <c r="O5" s="2">
        <f>'Plant Properties'!$B$6*'Plant Properties'!N16</f>
        <v>180000</v>
      </c>
      <c r="P5" s="2">
        <f>'Plant Properties'!$B$6*'Plant Properties'!O16</f>
        <v>180000</v>
      </c>
      <c r="Q5" s="2">
        <f>'Plant Properties'!$B$6*'Plant Properties'!P16</f>
        <v>180000</v>
      </c>
    </row>
    <row r="6" spans="1:17">
      <c r="A6" s="9" t="s">
        <v>11</v>
      </c>
      <c r="B6" s="9">
        <v>0</v>
      </c>
      <c r="C6" s="12">
        <f>'Plant Properties'!$B$6*('Plant Properties'!$B$7+'Plant Properties'!$B$8)</f>
        <v>15000</v>
      </c>
      <c r="D6" s="13">
        <f>C6</f>
        <v>15000</v>
      </c>
      <c r="E6" s="13">
        <f t="shared" ref="E6:L6" si="0">D6</f>
        <v>15000</v>
      </c>
      <c r="F6" s="3">
        <f t="shared" si="0"/>
        <v>15000</v>
      </c>
      <c r="G6" s="3">
        <f t="shared" si="0"/>
        <v>15000</v>
      </c>
      <c r="H6" s="3">
        <f t="shared" si="0"/>
        <v>15000</v>
      </c>
      <c r="I6" s="3">
        <f t="shared" si="0"/>
        <v>15000</v>
      </c>
      <c r="J6" s="3">
        <f t="shared" si="0"/>
        <v>15000</v>
      </c>
      <c r="K6" s="3">
        <f t="shared" si="0"/>
        <v>15000</v>
      </c>
      <c r="L6" s="3">
        <f t="shared" si="0"/>
        <v>15000</v>
      </c>
      <c r="M6" s="3">
        <f t="shared" ref="M6:M7" si="1">L6</f>
        <v>15000</v>
      </c>
      <c r="N6" s="3">
        <f t="shared" ref="N6:N7" si="2">M6</f>
        <v>15000</v>
      </c>
      <c r="O6" s="3">
        <f t="shared" ref="O6:O7" si="3">N6</f>
        <v>15000</v>
      </c>
      <c r="P6" s="3">
        <f t="shared" ref="P6:P7" si="4">O6</f>
        <v>15000</v>
      </c>
      <c r="Q6" s="3">
        <f t="shared" ref="Q6:Q7" si="5">P6</f>
        <v>15000</v>
      </c>
    </row>
    <row r="7" spans="1:17">
      <c r="A7" s="9" t="s">
        <v>12</v>
      </c>
      <c r="B7" s="9"/>
      <c r="C7" s="11">
        <f>'Plant Properties'!B9</f>
        <v>10000</v>
      </c>
      <c r="D7" s="13">
        <f>C7</f>
        <v>10000</v>
      </c>
      <c r="E7" s="13">
        <f t="shared" ref="E7:L7" si="6">D7</f>
        <v>10000</v>
      </c>
      <c r="F7" s="3">
        <f t="shared" si="6"/>
        <v>10000</v>
      </c>
      <c r="G7" s="3">
        <f t="shared" si="6"/>
        <v>10000</v>
      </c>
      <c r="H7" s="3">
        <f t="shared" si="6"/>
        <v>10000</v>
      </c>
      <c r="I7" s="3">
        <f t="shared" si="6"/>
        <v>10000</v>
      </c>
      <c r="J7" s="3">
        <f t="shared" si="6"/>
        <v>10000</v>
      </c>
      <c r="K7" s="3">
        <f t="shared" si="6"/>
        <v>10000</v>
      </c>
      <c r="L7" s="3">
        <f t="shared" si="6"/>
        <v>10000</v>
      </c>
      <c r="M7" s="3">
        <f t="shared" si="1"/>
        <v>10000</v>
      </c>
      <c r="N7" s="3">
        <f t="shared" si="2"/>
        <v>10000</v>
      </c>
      <c r="O7" s="3">
        <f t="shared" si="3"/>
        <v>10000</v>
      </c>
      <c r="P7" s="3">
        <f t="shared" si="4"/>
        <v>10000</v>
      </c>
      <c r="Q7" s="3">
        <f t="shared" si="5"/>
        <v>10000</v>
      </c>
    </row>
    <row r="8" spans="1:17">
      <c r="A8" s="14" t="s">
        <v>2</v>
      </c>
      <c r="B8" s="9"/>
      <c r="C8" s="13">
        <f t="shared" ref="C8:Q8" si="7">C5-C6-C7</f>
        <v>155000</v>
      </c>
      <c r="D8" s="13">
        <f t="shared" si="7"/>
        <v>155000</v>
      </c>
      <c r="E8" s="13">
        <f t="shared" si="7"/>
        <v>155000</v>
      </c>
      <c r="F8" s="3">
        <f t="shared" si="7"/>
        <v>155000</v>
      </c>
      <c r="G8" s="3">
        <f t="shared" si="7"/>
        <v>155000</v>
      </c>
      <c r="H8" s="3">
        <f t="shared" si="7"/>
        <v>155000</v>
      </c>
      <c r="I8" s="3">
        <f t="shared" si="7"/>
        <v>155000</v>
      </c>
      <c r="J8" s="3">
        <f t="shared" si="7"/>
        <v>155000</v>
      </c>
      <c r="K8" s="3">
        <f t="shared" si="7"/>
        <v>155000</v>
      </c>
      <c r="L8" s="3">
        <f t="shared" si="7"/>
        <v>155000</v>
      </c>
      <c r="M8" s="3">
        <f t="shared" si="7"/>
        <v>155000</v>
      </c>
      <c r="N8" s="3">
        <f t="shared" si="7"/>
        <v>155000</v>
      </c>
      <c r="O8" s="3">
        <f t="shared" si="7"/>
        <v>155000</v>
      </c>
      <c r="P8" s="3">
        <f t="shared" si="7"/>
        <v>155000</v>
      </c>
      <c r="Q8" s="3">
        <f t="shared" si="7"/>
        <v>155000</v>
      </c>
    </row>
    <row r="9" spans="1:17">
      <c r="A9" s="9"/>
      <c r="B9" s="9"/>
      <c r="C9" s="9"/>
      <c r="D9" s="9"/>
      <c r="E9" s="9"/>
    </row>
    <row r="10" spans="1:17">
      <c r="A10" s="14" t="s">
        <v>3</v>
      </c>
      <c r="B10" s="9"/>
      <c r="C10" s="12">
        <f>capcost*'Depreciation Table'!B3</f>
        <v>120000</v>
      </c>
      <c r="D10" s="12">
        <f>capcost*'Depreciation Table'!C3</f>
        <v>216000</v>
      </c>
      <c r="E10" s="12">
        <f>capcost*'Depreciation Table'!D3</f>
        <v>172800</v>
      </c>
      <c r="F10" s="2">
        <f>capcost*'Depreciation Table'!E3</f>
        <v>138240</v>
      </c>
      <c r="G10" s="2">
        <f>capcost*'Depreciation Table'!F3</f>
        <v>110640</v>
      </c>
      <c r="H10" s="2">
        <f>capcost*'Depreciation Table'!G3</f>
        <v>88440</v>
      </c>
      <c r="I10" s="2">
        <f>capcost*'Depreciation Table'!H3</f>
        <v>78600</v>
      </c>
      <c r="J10" s="2">
        <f>capcost*'Depreciation Table'!I3</f>
        <v>78600</v>
      </c>
      <c r="K10" s="2">
        <f>capcost*'Depreciation Table'!J3</f>
        <v>78600</v>
      </c>
      <c r="L10" s="2">
        <f>capcost*'Depreciation Table'!K3</f>
        <v>78600</v>
      </c>
      <c r="M10" s="2">
        <f>capcost*'Depreciation Table'!L3</f>
        <v>39480</v>
      </c>
      <c r="N10" s="2">
        <f>capcost*'Depreciation Table'!M3</f>
        <v>0</v>
      </c>
      <c r="O10" s="2">
        <f>capcost*'Depreciation Table'!N3</f>
        <v>0</v>
      </c>
      <c r="P10" s="2">
        <f>capcost*'Depreciation Table'!O3</f>
        <v>0</v>
      </c>
      <c r="Q10" s="2">
        <f>capcost*'Depreciation Table'!P3</f>
        <v>0</v>
      </c>
    </row>
    <row r="11" spans="1:17">
      <c r="A11" s="9"/>
      <c r="B11" s="9"/>
      <c r="C11" s="9"/>
      <c r="D11" s="9"/>
      <c r="E11" s="9"/>
    </row>
    <row r="12" spans="1:17">
      <c r="A12" s="14" t="s">
        <v>4</v>
      </c>
      <c r="B12" s="9"/>
      <c r="C12" s="13">
        <f t="shared" ref="C12:Q12" si="8">C5-(C6+C10+C7)</f>
        <v>35000</v>
      </c>
      <c r="D12" s="13">
        <f t="shared" si="8"/>
        <v>-61000</v>
      </c>
      <c r="E12" s="13">
        <f t="shared" si="8"/>
        <v>-17800</v>
      </c>
      <c r="F12" s="3">
        <f t="shared" si="8"/>
        <v>16760</v>
      </c>
      <c r="G12" s="3">
        <f t="shared" si="8"/>
        <v>44360</v>
      </c>
      <c r="H12" s="3">
        <f t="shared" si="8"/>
        <v>66560</v>
      </c>
      <c r="I12" s="3">
        <f t="shared" si="8"/>
        <v>76400</v>
      </c>
      <c r="J12" s="3">
        <f t="shared" si="8"/>
        <v>76400</v>
      </c>
      <c r="K12" s="3">
        <f t="shared" si="8"/>
        <v>76400</v>
      </c>
      <c r="L12" s="3">
        <f t="shared" si="8"/>
        <v>76400</v>
      </c>
      <c r="M12" s="3">
        <f t="shared" si="8"/>
        <v>115520</v>
      </c>
      <c r="N12" s="3">
        <f t="shared" si="8"/>
        <v>155000</v>
      </c>
      <c r="O12" s="3">
        <f t="shared" si="8"/>
        <v>155000</v>
      </c>
      <c r="P12" s="3">
        <f t="shared" si="8"/>
        <v>155000</v>
      </c>
      <c r="Q12" s="3">
        <f t="shared" si="8"/>
        <v>155000</v>
      </c>
    </row>
    <row r="13" spans="1:17">
      <c r="A13" s="14"/>
      <c r="B13" s="9"/>
      <c r="C13" s="13"/>
      <c r="D13" s="13"/>
      <c r="E13" s="1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14" t="s">
        <v>45</v>
      </c>
      <c r="B14" s="9"/>
      <c r="C14" s="23">
        <f>0*'Plant Properties'!B6</f>
        <v>0</v>
      </c>
      <c r="D14" s="24">
        <f>C14</f>
        <v>0</v>
      </c>
      <c r="E14" s="24">
        <f t="shared" ref="E14:L14" si="9">D14</f>
        <v>0</v>
      </c>
      <c r="F14" s="24">
        <f t="shared" si="9"/>
        <v>0</v>
      </c>
      <c r="G14" s="24">
        <f t="shared" si="9"/>
        <v>0</v>
      </c>
      <c r="H14" s="24">
        <f t="shared" si="9"/>
        <v>0</v>
      </c>
      <c r="I14" s="24">
        <f t="shared" si="9"/>
        <v>0</v>
      </c>
      <c r="J14" s="24">
        <f t="shared" si="9"/>
        <v>0</v>
      </c>
      <c r="K14" s="24">
        <f t="shared" si="9"/>
        <v>0</v>
      </c>
      <c r="L14" s="24">
        <f t="shared" si="9"/>
        <v>0</v>
      </c>
    </row>
    <row r="15" spans="1:17">
      <c r="A15" s="14" t="s">
        <v>5</v>
      </c>
      <c r="B15" s="9"/>
      <c r="C15" s="13">
        <f>IF(C12&gt;0,0.35*C12,0)-C14</f>
        <v>12250</v>
      </c>
      <c r="D15" s="13">
        <f t="shared" ref="D15:Q15" si="10">IF(D12&gt;0,0.35*D12,0)-D14</f>
        <v>0</v>
      </c>
      <c r="E15" s="13">
        <f t="shared" si="10"/>
        <v>0</v>
      </c>
      <c r="F15" s="13">
        <f t="shared" si="10"/>
        <v>5866</v>
      </c>
      <c r="G15" s="13">
        <f t="shared" si="10"/>
        <v>15525.999999999998</v>
      </c>
      <c r="H15" s="13">
        <f t="shared" si="10"/>
        <v>23296</v>
      </c>
      <c r="I15" s="13">
        <f t="shared" si="10"/>
        <v>26740</v>
      </c>
      <c r="J15" s="13">
        <f t="shared" si="10"/>
        <v>26740</v>
      </c>
      <c r="K15" s="13">
        <f t="shared" si="10"/>
        <v>26740</v>
      </c>
      <c r="L15" s="13">
        <f t="shared" si="10"/>
        <v>26740</v>
      </c>
      <c r="M15" s="13">
        <f t="shared" si="10"/>
        <v>40432</v>
      </c>
      <c r="N15" s="13">
        <f t="shared" si="10"/>
        <v>54250</v>
      </c>
      <c r="O15" s="13">
        <f t="shared" si="10"/>
        <v>54250</v>
      </c>
      <c r="P15" s="13">
        <f t="shared" si="10"/>
        <v>54250</v>
      </c>
      <c r="Q15" s="13">
        <f t="shared" si="10"/>
        <v>54250</v>
      </c>
    </row>
    <row r="16" spans="1:17">
      <c r="A16" s="9"/>
      <c r="B16" s="9"/>
      <c r="C16" s="9"/>
      <c r="D16" s="9"/>
      <c r="E16" s="9"/>
    </row>
    <row r="17" spans="1:17">
      <c r="A17" s="14" t="s">
        <v>6</v>
      </c>
      <c r="B17" s="9"/>
      <c r="C17" s="13">
        <f>C12-C15</f>
        <v>22750</v>
      </c>
      <c r="D17" s="13">
        <f t="shared" ref="D17:Q17" si="11">D12-D15</f>
        <v>-61000</v>
      </c>
      <c r="E17" s="13">
        <f t="shared" si="11"/>
        <v>-17800</v>
      </c>
      <c r="F17" s="13">
        <f t="shared" si="11"/>
        <v>10894</v>
      </c>
      <c r="G17" s="13">
        <f t="shared" si="11"/>
        <v>28834</v>
      </c>
      <c r="H17" s="13">
        <f t="shared" si="11"/>
        <v>43264</v>
      </c>
      <c r="I17" s="13">
        <f t="shared" si="11"/>
        <v>49660</v>
      </c>
      <c r="J17" s="13">
        <f t="shared" si="11"/>
        <v>49660</v>
      </c>
      <c r="K17" s="13">
        <f t="shared" si="11"/>
        <v>49660</v>
      </c>
      <c r="L17" s="13">
        <f t="shared" si="11"/>
        <v>49660</v>
      </c>
      <c r="M17" s="13">
        <f t="shared" si="11"/>
        <v>75088</v>
      </c>
      <c r="N17" s="13">
        <f t="shared" si="11"/>
        <v>100750</v>
      </c>
      <c r="O17" s="13">
        <f t="shared" si="11"/>
        <v>100750</v>
      </c>
      <c r="P17" s="13">
        <f t="shared" si="11"/>
        <v>100750</v>
      </c>
      <c r="Q17" s="13">
        <f t="shared" si="11"/>
        <v>100750</v>
      </c>
    </row>
  </sheetData>
  <mergeCells count="1">
    <mergeCell ref="B2:E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A2" sqref="A2:F10"/>
    </sheetView>
  </sheetViews>
  <sheetFormatPr baseColWidth="10" defaultRowHeight="15" x14ac:dyDescent="0"/>
  <cols>
    <col min="1" max="1" width="6.1640625" customWidth="1"/>
    <col min="2" max="2" width="24.5" customWidth="1"/>
    <col min="3" max="3" width="14.6640625" bestFit="1" customWidth="1"/>
    <col min="4" max="6" width="11" customWidth="1"/>
    <col min="7" max="13" width="13.6640625" bestFit="1" customWidth="1"/>
    <col min="14" max="14" width="13.83203125" bestFit="1" customWidth="1"/>
  </cols>
  <sheetData>
    <row r="1" spans="1:18">
      <c r="A1" s="9"/>
      <c r="B1" s="9"/>
      <c r="C1" s="22" t="s">
        <v>26</v>
      </c>
      <c r="D1" s="22"/>
      <c r="E1" s="22"/>
      <c r="F1" s="22"/>
    </row>
    <row r="2" spans="1:18" s="1" customFormat="1">
      <c r="A2" s="10"/>
      <c r="B2" s="10"/>
      <c r="C2" s="10">
        <v>0</v>
      </c>
      <c r="D2" s="10">
        <v>1</v>
      </c>
      <c r="E2" s="10">
        <v>2</v>
      </c>
      <c r="F2" s="10">
        <v>3</v>
      </c>
      <c r="G2" s="10">
        <v>4</v>
      </c>
      <c r="H2" s="10">
        <v>5</v>
      </c>
      <c r="I2" s="10">
        <v>6</v>
      </c>
      <c r="J2" s="10">
        <v>7</v>
      </c>
      <c r="K2" s="10">
        <v>8</v>
      </c>
      <c r="L2" s="10">
        <v>9</v>
      </c>
      <c r="M2" s="10">
        <v>10</v>
      </c>
      <c r="N2" s="10">
        <v>11</v>
      </c>
      <c r="O2" s="10">
        <v>12</v>
      </c>
      <c r="P2" s="10">
        <v>13</v>
      </c>
      <c r="Q2" s="10">
        <v>14</v>
      </c>
      <c r="R2" s="10">
        <v>15</v>
      </c>
    </row>
    <row r="3" spans="1:18">
      <c r="A3" s="15" t="s">
        <v>29</v>
      </c>
      <c r="B3" s="14" t="s">
        <v>37</v>
      </c>
      <c r="C3" s="16">
        <f>-capcost</f>
        <v>-1200000</v>
      </c>
      <c r="D3" s="9"/>
      <c r="E3" s="9"/>
      <c r="F3" s="9"/>
    </row>
    <row r="4" spans="1:18">
      <c r="A4" s="15" t="s">
        <v>30</v>
      </c>
      <c r="B4" s="14"/>
      <c r="C4" s="9"/>
      <c r="D4" s="9"/>
      <c r="E4" s="9"/>
      <c r="F4" s="9"/>
    </row>
    <row r="5" spans="1:18">
      <c r="A5" s="15" t="s">
        <v>31</v>
      </c>
      <c r="B5" s="14" t="s">
        <v>7</v>
      </c>
      <c r="C5" s="9"/>
      <c r="D5" s="13">
        <f>'P&amp;L'!C17</f>
        <v>22750</v>
      </c>
      <c r="E5" s="13">
        <f>'P&amp;L'!D17</f>
        <v>-61000</v>
      </c>
      <c r="F5" s="13">
        <f>'P&amp;L'!E17</f>
        <v>-17800</v>
      </c>
      <c r="G5" s="3">
        <f>'P&amp;L'!F17</f>
        <v>10894</v>
      </c>
      <c r="H5" s="3">
        <f>'P&amp;L'!G17</f>
        <v>28834</v>
      </c>
      <c r="I5" s="3">
        <f>'P&amp;L'!H17</f>
        <v>43264</v>
      </c>
      <c r="J5" s="3">
        <f>'P&amp;L'!I17</f>
        <v>49660</v>
      </c>
      <c r="K5" s="3">
        <f>'P&amp;L'!J17</f>
        <v>49660</v>
      </c>
      <c r="L5" s="3">
        <f>'P&amp;L'!K17</f>
        <v>49660</v>
      </c>
      <c r="M5" s="3">
        <f>'P&amp;L'!L17</f>
        <v>49660</v>
      </c>
      <c r="N5" s="3">
        <f>'P&amp;L'!M17</f>
        <v>75088</v>
      </c>
      <c r="O5" s="3">
        <f>'P&amp;L'!N17</f>
        <v>100750</v>
      </c>
      <c r="P5" s="3">
        <f>'P&amp;L'!O17</f>
        <v>100750</v>
      </c>
      <c r="Q5" s="3">
        <f>'P&amp;L'!P17</f>
        <v>100750</v>
      </c>
      <c r="R5" s="3">
        <f>'P&amp;L'!Q17</f>
        <v>100750</v>
      </c>
    </row>
    <row r="6" spans="1:18">
      <c r="A6" s="15" t="s">
        <v>32</v>
      </c>
      <c r="B6" s="14"/>
      <c r="C6" s="9"/>
      <c r="D6" s="9"/>
      <c r="E6" s="9"/>
      <c r="F6" s="9"/>
    </row>
    <row r="7" spans="1:18">
      <c r="A7" s="15" t="s">
        <v>33</v>
      </c>
      <c r="B7" s="14" t="s">
        <v>8</v>
      </c>
      <c r="C7" s="9"/>
      <c r="D7" s="13">
        <f>'P&amp;L'!C10</f>
        <v>120000</v>
      </c>
      <c r="E7" s="13">
        <f>'P&amp;L'!D10</f>
        <v>216000</v>
      </c>
      <c r="F7" s="13">
        <f>'P&amp;L'!E10</f>
        <v>172800</v>
      </c>
      <c r="G7" s="3">
        <f>'P&amp;L'!F10</f>
        <v>138240</v>
      </c>
      <c r="H7" s="3">
        <f>'P&amp;L'!G10</f>
        <v>110640</v>
      </c>
      <c r="I7" s="3">
        <f>'P&amp;L'!H10</f>
        <v>88440</v>
      </c>
      <c r="J7" s="3">
        <f>'P&amp;L'!I10</f>
        <v>78600</v>
      </c>
      <c r="K7" s="3">
        <f>'P&amp;L'!J10</f>
        <v>78600</v>
      </c>
      <c r="L7" s="3">
        <f>'P&amp;L'!K10</f>
        <v>78600</v>
      </c>
      <c r="M7" s="3">
        <f>'P&amp;L'!L10</f>
        <v>78600</v>
      </c>
      <c r="N7" s="3">
        <f>'P&amp;L'!M10</f>
        <v>39480</v>
      </c>
      <c r="O7" s="3">
        <f>'P&amp;L'!N10</f>
        <v>0</v>
      </c>
      <c r="P7" s="3">
        <f>'P&amp;L'!O10</f>
        <v>0</v>
      </c>
      <c r="Q7" s="3">
        <f>'P&amp;L'!P10</f>
        <v>0</v>
      </c>
      <c r="R7" s="3">
        <f>'P&amp;L'!Q10</f>
        <v>0</v>
      </c>
    </row>
    <row r="8" spans="1:18">
      <c r="A8" s="15" t="s">
        <v>34</v>
      </c>
      <c r="B8" s="14"/>
      <c r="C8" s="9"/>
      <c r="D8" s="9"/>
      <c r="E8" s="9"/>
      <c r="F8" s="9"/>
    </row>
    <row r="9" spans="1:18">
      <c r="A9" s="15" t="s">
        <v>35</v>
      </c>
      <c r="B9" s="14" t="s">
        <v>9</v>
      </c>
      <c r="C9" s="9"/>
      <c r="D9" s="9"/>
      <c r="E9" s="9"/>
      <c r="F9" s="9"/>
    </row>
    <row r="10" spans="1:18">
      <c r="A10" s="15" t="s">
        <v>36</v>
      </c>
      <c r="B10" s="14" t="s">
        <v>10</v>
      </c>
      <c r="C10" s="13">
        <f>SUM(C3:C7)</f>
        <v>-1200000</v>
      </c>
      <c r="D10" s="13">
        <f t="shared" ref="D10:M10" si="0">SUM(D3:D7)</f>
        <v>142750</v>
      </c>
      <c r="E10" s="13">
        <f t="shared" si="0"/>
        <v>155000</v>
      </c>
      <c r="F10" s="13">
        <f t="shared" si="0"/>
        <v>155000</v>
      </c>
      <c r="G10" s="3">
        <f t="shared" si="0"/>
        <v>149134</v>
      </c>
      <c r="H10" s="3">
        <f t="shared" si="0"/>
        <v>139474</v>
      </c>
      <c r="I10" s="3">
        <f t="shared" si="0"/>
        <v>131704</v>
      </c>
      <c r="J10" s="3">
        <f t="shared" si="0"/>
        <v>128260</v>
      </c>
      <c r="K10" s="3">
        <f t="shared" si="0"/>
        <v>128260</v>
      </c>
      <c r="L10" s="3">
        <f t="shared" si="0"/>
        <v>128260</v>
      </c>
      <c r="M10" s="3">
        <f t="shared" si="0"/>
        <v>128260</v>
      </c>
      <c r="N10" s="3">
        <f t="shared" ref="N10:R10" si="1">SUM(N3:N7)</f>
        <v>114568</v>
      </c>
      <c r="O10" s="3">
        <f t="shared" si="1"/>
        <v>100750</v>
      </c>
      <c r="P10" s="3">
        <f t="shared" si="1"/>
        <v>100750</v>
      </c>
      <c r="Q10" s="3">
        <f t="shared" si="1"/>
        <v>100750</v>
      </c>
      <c r="R10" s="3">
        <f t="shared" si="1"/>
        <v>100750</v>
      </c>
    </row>
    <row r="11" spans="1:18">
      <c r="A11" s="18" t="s">
        <v>41</v>
      </c>
    </row>
    <row r="12" spans="1:18">
      <c r="A12" s="18" t="s">
        <v>42</v>
      </c>
      <c r="B12" s="19" t="s">
        <v>44</v>
      </c>
      <c r="C12" s="20">
        <f>NPV('Plant Properties'!B4,'Cash Flow'!D10:R10)+'Cash Flow'!C10</f>
        <v>-400440.73309698526</v>
      </c>
    </row>
    <row r="13" spans="1:18">
      <c r="A13" s="18" t="s">
        <v>43</v>
      </c>
      <c r="B13" s="19" t="s">
        <v>40</v>
      </c>
      <c r="C13" s="21">
        <f>IRR(C10:R10)</f>
        <v>7.0336512919034977E-2</v>
      </c>
    </row>
  </sheetData>
  <mergeCells count="1">
    <mergeCell ref="C1:F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Plant Properties</vt:lpstr>
      <vt:lpstr>Depreciation Table</vt:lpstr>
      <vt:lpstr>P&amp;L</vt:lpstr>
      <vt:lpstr>Cash Flow</vt:lpstr>
    </vt:vector>
  </TitlesOfParts>
  <Company>Penn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Blumsack</dc:creator>
  <cp:lastModifiedBy>Seth Blumsack</cp:lastModifiedBy>
  <dcterms:created xsi:type="dcterms:W3CDTF">2013-09-17T17:08:17Z</dcterms:created>
  <dcterms:modified xsi:type="dcterms:W3CDTF">2013-12-03T16:54:41Z</dcterms:modified>
</cp:coreProperties>
</file>